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587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" i="1" l="1"/>
  <c r="F47" i="1" l="1"/>
  <c r="E35" i="1"/>
  <c r="Z7" i="1" l="1"/>
  <c r="Z6" i="1"/>
  <c r="E37" i="1"/>
  <c r="AB4" i="1" l="1"/>
  <c r="AE4" i="1" s="1"/>
  <c r="D4" i="1" s="1"/>
  <c r="R4" i="1" l="1"/>
  <c r="T4" i="1"/>
  <c r="T9" i="1" s="1"/>
  <c r="X9" i="1"/>
  <c r="X7" i="1"/>
  <c r="R6" i="1" l="1"/>
  <c r="R9" i="1"/>
  <c r="R7" i="1"/>
  <c r="R5" i="1"/>
  <c r="T7" i="1"/>
  <c r="T6" i="1"/>
  <c r="E31" i="1"/>
  <c r="X6" i="1" l="1"/>
  <c r="X5" i="1"/>
  <c r="E30" i="1"/>
  <c r="P4" i="1" l="1"/>
  <c r="P5" i="1" s="1"/>
  <c r="N4" i="1"/>
  <c r="N9" i="1" s="1"/>
  <c r="H4" i="1"/>
  <c r="H8" i="1" s="1"/>
  <c r="L4" i="1"/>
  <c r="J4" i="1"/>
  <c r="E38" i="1"/>
  <c r="J9" i="1" l="1"/>
  <c r="J8" i="1"/>
  <c r="L9" i="1"/>
  <c r="L8" i="1"/>
  <c r="P7" i="1"/>
  <c r="P9" i="1"/>
  <c r="P6" i="1"/>
  <c r="H9" i="1"/>
  <c r="H7" i="1"/>
  <c r="J6" i="1"/>
  <c r="J7" i="1"/>
  <c r="L6" i="1"/>
  <c r="L7" i="1"/>
  <c r="N5" i="1"/>
  <c r="N7" i="1"/>
  <c r="N6" i="1"/>
  <c r="H6" i="1"/>
  <c r="E33" i="1"/>
  <c r="E32" i="1"/>
  <c r="E28" i="1"/>
  <c r="E34" i="1"/>
  <c r="B42" i="1"/>
  <c r="F4" i="1"/>
  <c r="E29" i="1"/>
  <c r="F8" i="1" l="1"/>
  <c r="F7" i="1"/>
  <c r="F9" i="1"/>
  <c r="V4" i="1"/>
  <c r="F6" i="1"/>
  <c r="F5" i="1"/>
  <c r="T5" i="1" l="1"/>
  <c r="V7" i="1"/>
  <c r="V9" i="1"/>
  <c r="V6" i="1"/>
  <c r="V5" i="1"/>
  <c r="L5" i="1"/>
  <c r="J5" i="1"/>
  <c r="H5" i="1"/>
</calcChain>
</file>

<file path=xl/sharedStrings.xml><?xml version="1.0" encoding="utf-8"?>
<sst xmlns="http://schemas.openxmlformats.org/spreadsheetml/2006/main" count="152" uniqueCount="93">
  <si>
    <t>Clinical disorder</t>
  </si>
  <si>
    <r>
      <t>EPA+DHA Dose (mg/kg</t>
    </r>
    <r>
      <rPr>
        <vertAlign val="superscript"/>
        <sz val="12"/>
        <color theme="1"/>
        <rFont val="Calibri"/>
        <family val="2"/>
        <scheme val="minor"/>
      </rPr>
      <t>0.75</t>
    </r>
    <r>
      <rPr>
        <sz val="12"/>
        <color theme="1"/>
        <rFont val="Calibri"/>
        <family val="2"/>
        <scheme val="minor"/>
      </rPr>
      <t>)*</t>
    </r>
  </si>
  <si>
    <t>Approximate EPA + DHA dose for a 10-kg (22-lb) dog (mg)†</t>
  </si>
  <si>
    <t xml:space="preserve">Idiopathic hyperlipidemia </t>
  </si>
  <si>
    <t>Kidney disease</t>
  </si>
  <si>
    <t>Cardiovascular disorders</t>
  </si>
  <si>
    <t>Osteoarthritis</t>
  </si>
  <si>
    <t>Atopy or IBD</t>
  </si>
  <si>
    <t>NRC recommended allowance</t>
  </si>
  <si>
    <t>NRC safe upper limit</t>
  </si>
  <si>
    <t>*Metabolic BW basis</t>
  </si>
  <si>
    <t>Dosage may be increased (depending on the severity and chronicity of the disorder) up to the NRC safe upper limit</t>
  </si>
  <si>
    <t>EPA+DHA Dose From Table</t>
  </si>
  <si>
    <t>Wt Lb</t>
  </si>
  <si>
    <t>Catalyst Chews</t>
  </si>
  <si>
    <t>Eicosacaps S</t>
  </si>
  <si>
    <t>Eicosacaps L</t>
  </si>
  <si>
    <t>Daily Cost</t>
  </si>
  <si>
    <t>Wt Kg</t>
  </si>
  <si>
    <t>EPA Dose</t>
  </si>
  <si>
    <t>/kg</t>
  </si>
  <si>
    <t>DHA Dose</t>
  </si>
  <si>
    <t>Weight Converter</t>
  </si>
  <si>
    <t>Catalyst Chews 120 ct</t>
  </si>
  <si>
    <t>Eicos Pump 32 oz</t>
  </si>
  <si>
    <t>Eicosacap S 60 ct</t>
  </si>
  <si>
    <t>Eicosacap L 60 ct</t>
  </si>
  <si>
    <t>Current Best Price</t>
  </si>
  <si>
    <t>Purchase # for best price</t>
  </si>
  <si>
    <t>3 x 120 ct</t>
  </si>
  <si>
    <t>2 x 32 oz</t>
  </si>
  <si>
    <t>3 x 60 ct</t>
  </si>
  <si>
    <t>EPA mg</t>
  </si>
  <si>
    <t>DHA mg</t>
  </si>
  <si>
    <t>EPA/DHA Ratio</t>
  </si>
  <si>
    <t>Vit E IU</t>
  </si>
  <si>
    <t>Catalyst chew</t>
  </si>
  <si>
    <t>Eicosacap L</t>
  </si>
  <si>
    <t>Eicosacap S</t>
  </si>
  <si>
    <t>Total EPA+DHA Dose*</t>
  </si>
  <si>
    <t>Eicosaderm Liq mls**</t>
  </si>
  <si>
    <t>1000 mg Fish Oil 150 ct</t>
  </si>
  <si>
    <t>kg</t>
  </si>
  <si>
    <t>Canine OFA (EPA+DHA) Supplement Calculator - Kilograms</t>
  </si>
  <si>
    <t>Nordic Naturals 16 oz</t>
  </si>
  <si>
    <t>Nordic Naturals 1 ml</t>
  </si>
  <si>
    <t>Nordic Naturals mls</t>
  </si>
  <si>
    <t>J/D Diet</t>
  </si>
  <si>
    <t>J/D Dry (cups)</t>
  </si>
  <si>
    <t>27.5#</t>
  </si>
  <si>
    <t>J/D 1850 mg EPA + DHA/1000 kcals - J/d is 365 Kcals/cup = 1000 Kcals = 2.74 cups = 675 mg total EPA + DHA/cup J/D - 1 cup = 3 oz diet = 225 mg total EPA + DHA/1 oz diet</t>
  </si>
  <si>
    <t>Eicosaderm 1 ml</t>
  </si>
  <si>
    <t>J/D total O-3FA 3.74% DMB, 2.73% ALA DMB, 0.493% EPA DMB, infers 0.517% DHA DMB = 0.95 EPA/DHA ratio = 0.95</t>
  </si>
  <si>
    <t>**Each Eicosaderm "pump" delivers 2 ml product; please divide the above amount in mls by 2 to determine final number of "pumps" to deliver intended OFA dose</t>
  </si>
  <si>
    <r>
      <t xml:space="preserve">Therapeutic use of fish oils in companion animals. Bauer JE. </t>
    </r>
    <r>
      <rPr>
        <sz val="13"/>
        <color theme="1"/>
        <rFont val="Calibri"/>
        <family val="2"/>
        <scheme val="minor"/>
      </rPr>
      <t>AVMA. Dec 2011, Vol. 239, No. 11, Pages 1441-1451</t>
    </r>
  </si>
  <si>
    <r>
      <t>*This total dose assumes that 30 mg/kg</t>
    </r>
    <r>
      <rPr>
        <vertAlign val="superscript"/>
        <sz val="9"/>
        <color theme="1"/>
        <rFont val="Calibri"/>
        <family val="2"/>
        <scheme val="minor"/>
      </rPr>
      <t>0.75</t>
    </r>
    <r>
      <rPr>
        <sz val="9"/>
        <color theme="1"/>
        <rFont val="Calibri"/>
        <family val="2"/>
        <scheme val="minor"/>
      </rPr>
      <t xml:space="preserve"> is provided by the patient's diet while making the appropriate adjustment should J/D diet be included as an elective option </t>
    </r>
  </si>
  <si>
    <t>Omega-3 Fatty Acid Product Detail</t>
  </si>
  <si>
    <t>Product Pricing</t>
  </si>
  <si>
    <t>16 oz (473 ml)</t>
  </si>
  <si>
    <t>Welactin 16 oz</t>
  </si>
  <si>
    <t xml:space="preserve"> </t>
  </si>
  <si>
    <t>Welactin 1 ml</t>
  </si>
  <si>
    <t>1000 mg Fish Oil Cap</t>
  </si>
  <si>
    <t>3 X 16 OZ</t>
  </si>
  <si>
    <t>Calories</t>
  </si>
  <si>
    <t>Kcals</t>
  </si>
  <si>
    <t>Vit E total dose</t>
  </si>
  <si>
    <t>IU</t>
  </si>
  <si>
    <r>
      <t>NRC rec 30 mg/kg</t>
    </r>
    <r>
      <rPr>
        <vertAlign val="superscript"/>
        <sz val="11"/>
        <color theme="1"/>
        <rFont val="Calibri"/>
        <family val="2"/>
        <scheme val="minor"/>
      </rPr>
      <t>0.75</t>
    </r>
  </si>
  <si>
    <t>mg</t>
  </si>
  <si>
    <t>Diet "Excess" (mg)</t>
  </si>
  <si>
    <t>Welactin Liq mls</t>
  </si>
  <si>
    <t>Known Daily Diet OFA (mg)</t>
  </si>
  <si>
    <t>http://www.omega3learning.uconn.edu/diet-health/view/consumers/articles/omega-3-fatty-acid-content-of-food-products-natural-and-enriched/</t>
  </si>
  <si>
    <t>http://www.health.gov/dietaryguidelines/dga2005/report/html/table_g2_adda2.htm</t>
  </si>
  <si>
    <t>http://www.heartfoundation.org.au/SiteCollectionDocuments/Fish-eating-plan.pdf</t>
  </si>
  <si>
    <t>Diet Related Influence</t>
  </si>
  <si>
    <t>http://ndb.nal.usda.gov/</t>
  </si>
  <si>
    <r>
      <t xml:space="preserve">Salmon has ~550  to ~2147 mg/100 G salmon with Atlantic, </t>
    </r>
    <r>
      <rPr>
        <b/>
        <sz val="11"/>
        <color theme="1"/>
        <rFont val="Calibri"/>
        <family val="2"/>
        <scheme val="minor"/>
      </rPr>
      <t>wild</t>
    </r>
    <r>
      <rPr>
        <sz val="11"/>
        <color theme="1"/>
        <rFont val="Calibri"/>
        <family val="2"/>
        <scheme val="minor"/>
      </rPr>
      <t xml:space="preserve"> at ~155 to ~521 mg EPA + DHA per 1 oz = </t>
    </r>
    <r>
      <rPr>
        <b/>
        <sz val="11"/>
        <color theme="1"/>
        <rFont val="Calibri"/>
        <family val="2"/>
        <scheme val="minor"/>
      </rPr>
      <t>2500 to 8336 mg/pound</t>
    </r>
    <r>
      <rPr>
        <sz val="11"/>
        <color theme="1"/>
        <rFont val="Calibri"/>
        <family val="2"/>
        <scheme val="minor"/>
      </rPr>
      <t xml:space="preserve"> and Health.gov says Salmon, </t>
    </r>
    <r>
      <rPr>
        <b/>
        <sz val="11"/>
        <color theme="1"/>
        <rFont val="Calibri"/>
        <family val="2"/>
        <scheme val="minor"/>
      </rPr>
      <t>farm raised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has 9736 mg/pound (cooked)</t>
    </r>
  </si>
  <si>
    <t>(1966 mg EPA + DHA/100gm raw farm raised; 8916 mg total/pound)</t>
  </si>
  <si>
    <t>Salmon-farm raised raw 1 oz</t>
  </si>
  <si>
    <t>Salmon - Raw (oz)</t>
  </si>
  <si>
    <t>Grizzly Salmon Oil 1 ml</t>
  </si>
  <si>
    <t>Salmon-farm raised #</t>
  </si>
  <si>
    <t>2 #</t>
  </si>
  <si>
    <t>Our Cost</t>
  </si>
  <si>
    <t>Grizzly Salmon Oil mls</t>
  </si>
  <si>
    <t>Grizzly Salmon Oil 64 oz</t>
  </si>
  <si>
    <t>Grizzly Pollack Oil 1 ml</t>
  </si>
  <si>
    <t>Grizzly Pollock Oil 64 oz</t>
  </si>
  <si>
    <t>Grizzly Pollock Oil mls</t>
  </si>
  <si>
    <t>***Each Grizzly oil 4 oz and 8 oz "pump" delivers 2 ml product; Each Grizzly oil 16 oz, 32 oz, and 64 oz "pump" delivers 3.5 ml product; please divide the above amount in mls by the correct size pump volume to determine final number of "pumps" to deliver intended OFA dose</t>
  </si>
  <si>
    <t>J/D Diet (1 cup=365 Kcals)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</si>
</sst>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3" fontId="0" fillId="7" borderId="5" xfId="0" applyNumberFormat="1" applyFill="1" applyBorder="1" applyAlignment="1">
      <alignment horizontal="right"/>
    </xf>
    <xf numFmtId="165" fontId="0" fillId="7" borderId="5" xfId="0" applyNumberFormat="1" applyFill="1" applyBorder="1" applyAlignment="1">
      <alignment horizontal="left"/>
    </xf>
    <xf numFmtId="3" fontId="0" fillId="7" borderId="15" xfId="0" applyNumberFormat="1" applyFill="1" applyBorder="1" applyAlignment="1">
      <alignment horizontal="right"/>
    </xf>
    <xf numFmtId="165" fontId="0" fillId="7" borderId="15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center"/>
    </xf>
    <xf numFmtId="0" fontId="0" fillId="3" borderId="5" xfId="0" applyFill="1" applyBorder="1"/>
    <xf numFmtId="0" fontId="0" fillId="8" borderId="5" xfId="0" applyFill="1" applyBorder="1" applyAlignment="1">
      <alignment horizontal="right"/>
    </xf>
    <xf numFmtId="0" fontId="0" fillId="8" borderId="5" xfId="0" applyFill="1" applyBorder="1"/>
    <xf numFmtId="0" fontId="0" fillId="9" borderId="5" xfId="0" applyFill="1" applyBorder="1" applyAlignment="1">
      <alignment horizontal="right"/>
    </xf>
    <xf numFmtId="0" fontId="0" fillId="9" borderId="5" xfId="0" applyFill="1" applyBorder="1"/>
    <xf numFmtId="0" fontId="0" fillId="10" borderId="5" xfId="0" applyFill="1" applyBorder="1" applyAlignment="1">
      <alignment horizontal="right"/>
    </xf>
    <xf numFmtId="0" fontId="0" fillId="10" borderId="5" xfId="0" applyFill="1" applyBorder="1"/>
    <xf numFmtId="164" fontId="0" fillId="10" borderId="5" xfId="0" applyNumberFormat="1" applyFill="1" applyBorder="1"/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11" borderId="15" xfId="0" applyFill="1" applyBorder="1" applyAlignment="1">
      <alignment horizontal="right"/>
    </xf>
    <xf numFmtId="0" fontId="0" fillId="11" borderId="15" xfId="0" applyFill="1" applyBorder="1"/>
    <xf numFmtId="164" fontId="0" fillId="11" borderId="15" xfId="0" applyNumberFormat="1" applyFill="1" applyBorder="1"/>
    <xf numFmtId="164" fontId="0" fillId="9" borderId="5" xfId="0" applyNumberFormat="1" applyFill="1" applyBorder="1"/>
    <xf numFmtId="0" fontId="0" fillId="7" borderId="5" xfId="0" applyFill="1" applyBorder="1" applyAlignment="1"/>
    <xf numFmtId="0" fontId="0" fillId="5" borderId="6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3" borderId="17" xfId="0" applyFill="1" applyBorder="1" applyAlignment="1" applyProtection="1">
      <alignment horizontal="center"/>
      <protection locked="0"/>
    </xf>
    <xf numFmtId="164" fontId="0" fillId="3" borderId="16" xfId="0" applyNumberFormat="1" applyFill="1" applyBorder="1" applyAlignment="1">
      <alignment horizontal="center"/>
    </xf>
    <xf numFmtId="4" fontId="0" fillId="12" borderId="8" xfId="0" applyNumberFormat="1" applyFill="1" applyBorder="1" applyAlignment="1" applyProtection="1">
      <alignment horizontal="center"/>
      <protection locked="0"/>
    </xf>
    <xf numFmtId="0" fontId="0" fillId="8" borderId="5" xfId="0" applyFill="1" applyBorder="1" applyAlignment="1"/>
    <xf numFmtId="0" fontId="0" fillId="9" borderId="5" xfId="0" applyFill="1" applyBorder="1" applyAlignment="1"/>
    <xf numFmtId="0" fontId="0" fillId="10" borderId="5" xfId="0" applyFill="1" applyBorder="1" applyAlignment="1"/>
    <xf numFmtId="0" fontId="0" fillId="3" borderId="5" xfId="0" applyFill="1" applyBorder="1" applyAlignment="1"/>
    <xf numFmtId="0" fontId="0" fillId="8" borderId="6" xfId="0" applyFill="1" applyBorder="1" applyAlignment="1"/>
    <xf numFmtId="0" fontId="0" fillId="9" borderId="6" xfId="0" applyFill="1" applyBorder="1" applyAlignment="1"/>
    <xf numFmtId="0" fontId="0" fillId="10" borderId="6" xfId="0" applyFill="1" applyBorder="1" applyAlignment="1"/>
    <xf numFmtId="0" fontId="0" fillId="3" borderId="6" xfId="0" applyFill="1" applyBorder="1" applyAlignment="1"/>
    <xf numFmtId="0" fontId="0" fillId="11" borderId="15" xfId="0" applyFill="1" applyBorder="1" applyAlignment="1"/>
    <xf numFmtId="0" fontId="0" fillId="11" borderId="16" xfId="0" applyFill="1" applyBorder="1" applyAlignment="1"/>
    <xf numFmtId="0" fontId="0" fillId="3" borderId="6" xfId="0" applyFill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7" borderId="6" xfId="0" applyFill="1" applyBorder="1" applyAlignment="1"/>
    <xf numFmtId="3" fontId="0" fillId="7" borderId="4" xfId="0" applyNumberFormat="1" applyFill="1" applyBorder="1" applyAlignment="1">
      <alignment horizontal="right"/>
    </xf>
    <xf numFmtId="3" fontId="0" fillId="7" borderId="17" xfId="0" applyNumberFormat="1" applyFill="1" applyBorder="1" applyAlignment="1">
      <alignment horizontal="right"/>
    </xf>
    <xf numFmtId="0" fontId="9" fillId="0" borderId="0" xfId="2"/>
    <xf numFmtId="0" fontId="0" fillId="3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0" fillId="3" borderId="20" xfId="0" applyFill="1" applyBorder="1" applyAlignment="1">
      <alignment horizontal="right"/>
    </xf>
    <xf numFmtId="0" fontId="0" fillId="3" borderId="20" xfId="0" applyFill="1" applyBorder="1" applyAlignment="1"/>
    <xf numFmtId="0" fontId="0" fillId="3" borderId="21" xfId="0" applyFill="1" applyBorder="1" applyAlignment="1"/>
    <xf numFmtId="164" fontId="0" fillId="3" borderId="5" xfId="0" applyNumberFormat="1" applyFill="1" applyBorder="1"/>
    <xf numFmtId="7" fontId="0" fillId="0" borderId="0" xfId="1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4" fontId="0" fillId="0" borderId="0" xfId="1" applyNumberFormat="1" applyFont="1" applyFill="1" applyBorder="1" applyAlignment="1" applyProtection="1">
      <alignment horizontal="center"/>
      <protection locked="0"/>
    </xf>
    <xf numFmtId="3" fontId="0" fillId="7" borderId="11" xfId="0" applyNumberForma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left"/>
    </xf>
    <xf numFmtId="165" fontId="0" fillId="3" borderId="2" xfId="0" applyNumberFormat="1" applyFill="1" applyBorder="1" applyAlignment="1">
      <alignment horizontal="center"/>
    </xf>
    <xf numFmtId="165" fontId="0" fillId="12" borderId="15" xfId="0" applyNumberFormat="1" applyFill="1" applyBorder="1" applyAlignment="1" applyProtection="1">
      <alignment horizontal="center"/>
      <protection locked="0"/>
    </xf>
    <xf numFmtId="165" fontId="0" fillId="12" borderId="5" xfId="0" applyNumberFormat="1" applyFill="1" applyBorder="1" applyAlignment="1" applyProtection="1">
      <alignment horizontal="center"/>
      <protection locked="0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65" fontId="0" fillId="3" borderId="2" xfId="0" applyNumberFormat="1" applyFill="1" applyBorder="1" applyAlignment="1">
      <alignment horizontal="center"/>
    </xf>
    <xf numFmtId="165" fontId="0" fillId="12" borderId="5" xfId="0" applyNumberFormat="1" applyFill="1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7" fontId="0" fillId="12" borderId="5" xfId="1" applyNumberFormat="1" applyFont="1" applyFill="1" applyBorder="1" applyAlignment="1" applyProtection="1">
      <alignment horizontal="center"/>
      <protection locked="0"/>
    </xf>
    <xf numFmtId="7" fontId="0" fillId="12" borderId="6" xfId="1" applyNumberFormat="1" applyFont="1" applyFill="1" applyBorder="1" applyAlignment="1" applyProtection="1">
      <alignment horizontal="center"/>
      <protection locked="0"/>
    </xf>
    <xf numFmtId="0" fontId="0" fillId="12" borderId="5" xfId="0" applyFill="1" applyBorder="1" applyAlignment="1" applyProtection="1">
      <alignment horizontal="center"/>
      <protection locked="0"/>
    </xf>
    <xf numFmtId="0" fontId="0" fillId="12" borderId="6" xfId="0" applyFill="1" applyBorder="1" applyAlignment="1" applyProtection="1">
      <alignment horizontal="center"/>
      <protection locked="0"/>
    </xf>
    <xf numFmtId="0" fontId="0" fillId="12" borderId="1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4" fontId="0" fillId="12" borderId="7" xfId="0" applyNumberFormat="1" applyFill="1" applyBorder="1" applyAlignment="1" applyProtection="1">
      <alignment horizontal="center"/>
      <protection locked="0"/>
    </xf>
    <xf numFmtId="4" fontId="0" fillId="12" borderId="11" xfId="0" applyNumberFormat="1" applyFill="1" applyBorder="1" applyAlignment="1" applyProtection="1">
      <alignment horizontal="center"/>
      <protection locked="0"/>
    </xf>
    <xf numFmtId="165" fontId="0" fillId="12" borderId="15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7" fontId="0" fillId="6" borderId="4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5" xfId="0" applyNumberForma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7" borderId="4" xfId="0" applyNumberFormat="1" applyFill="1" applyBorder="1" applyAlignment="1">
      <alignment horizontal="right"/>
    </xf>
    <xf numFmtId="1" fontId="0" fillId="7" borderId="5" xfId="0" applyNumberFormat="1" applyFill="1" applyBorder="1" applyAlignment="1">
      <alignment horizontal="right"/>
    </xf>
    <xf numFmtId="1" fontId="0" fillId="7" borderId="17" xfId="0" applyNumberFormat="1" applyFill="1" applyBorder="1" applyAlignment="1">
      <alignment horizontal="right"/>
    </xf>
    <xf numFmtId="1" fontId="0" fillId="7" borderId="15" xfId="0" applyNumberFormat="1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1" fontId="0" fillId="12" borderId="15" xfId="0" applyNumberFormat="1" applyFill="1" applyBorder="1" applyAlignment="1">
      <alignment horizontal="center"/>
    </xf>
    <xf numFmtId="165" fontId="0" fillId="12" borderId="15" xfId="1" applyNumberFormat="1" applyFont="1" applyFill="1" applyBorder="1" applyAlignment="1" applyProtection="1">
      <alignment horizontal="center"/>
      <protection locked="0"/>
    </xf>
    <xf numFmtId="0" fontId="0" fillId="11" borderId="17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12" borderId="4" xfId="0" applyNumberFormat="1" applyFill="1" applyBorder="1" applyAlignment="1">
      <alignment horizontal="center"/>
    </xf>
    <xf numFmtId="1" fontId="0" fillId="12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12" borderId="15" xfId="0" applyFill="1" applyBorder="1" applyAlignment="1" applyProtection="1">
      <alignment horizontal="center"/>
      <protection locked="0"/>
    </xf>
    <xf numFmtId="0" fontId="0" fillId="0" borderId="22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mega3learning.uconn.edu/diet-health/view/consumers/articles/omega-3-fatty-acid-content-of-food-products-natural-and-enriched/" TargetMode="External"/><Relationship Id="rId2" Type="http://schemas.openxmlformats.org/officeDocument/2006/relationships/hyperlink" Target="http://www.health.gov/dietaryguidelines/dga2005/report/html/table_g2_adda2.htm" TargetMode="External"/><Relationship Id="rId1" Type="http://schemas.openxmlformats.org/officeDocument/2006/relationships/hyperlink" Target="http://www.heartfoundation.org.au/SiteCollectionDocuments/Fish-eating-plan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db.nal.usd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tabSelected="1" zoomScale="85" zoomScaleNormal="85" workbookViewId="0">
      <selection activeCell="H33" sqref="H33"/>
    </sheetView>
  </sheetViews>
  <sheetFormatPr defaultRowHeight="15" x14ac:dyDescent="0.25"/>
  <cols>
    <col min="2" max="2" width="17.28515625" customWidth="1"/>
    <col min="4" max="4" width="12.140625" customWidth="1"/>
    <col min="5" max="5" width="14.7109375" customWidth="1"/>
    <col min="7" max="7" width="12.7109375" customWidth="1"/>
    <col min="8" max="8" width="13.140625" customWidth="1"/>
    <col min="9" max="9" width="8.28515625" customWidth="1"/>
    <col min="11" max="11" width="10.42578125" customWidth="1"/>
    <col min="16" max="17" width="9.7109375" customWidth="1"/>
    <col min="18" max="18" width="11.85546875" customWidth="1"/>
    <col min="19" max="19" width="10.5703125" customWidth="1"/>
    <col min="20" max="20" width="11.85546875" customWidth="1"/>
    <col min="21" max="21" width="10.5703125" customWidth="1"/>
    <col min="22" max="22" width="11.42578125" customWidth="1"/>
    <col min="23" max="23" width="11.140625" customWidth="1"/>
    <col min="24" max="24" width="9.140625" customWidth="1"/>
    <col min="25" max="25" width="9.7109375" customWidth="1"/>
    <col min="26" max="26" width="10.140625" customWidth="1"/>
    <col min="27" max="27" width="7.7109375" customWidth="1"/>
    <col min="28" max="28" width="14.7109375" customWidth="1"/>
    <col min="29" max="29" width="4" customWidth="1"/>
    <col min="30" max="30" width="26.140625" customWidth="1"/>
    <col min="31" max="31" width="21.140625" customWidth="1"/>
  </cols>
  <sheetData>
    <row r="1" spans="1:32" ht="15.75" thickBot="1" x14ac:dyDescent="0.3"/>
    <row r="2" spans="1:32" s="1" customFormat="1" ht="18.75" x14ac:dyDescent="0.3">
      <c r="A2" s="159" t="s">
        <v>43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5"/>
      <c r="X2" s="159" t="s">
        <v>76</v>
      </c>
      <c r="Y2" s="134"/>
      <c r="Z2" s="134"/>
      <c r="AA2" s="134"/>
      <c r="AB2" s="134"/>
      <c r="AC2" s="134"/>
      <c r="AD2" s="134"/>
      <c r="AE2" s="135"/>
    </row>
    <row r="3" spans="1:32" s="4" customFormat="1" ht="17.25" x14ac:dyDescent="0.25">
      <c r="A3" s="112" t="s">
        <v>12</v>
      </c>
      <c r="B3" s="95"/>
      <c r="C3" s="52" t="s">
        <v>18</v>
      </c>
      <c r="D3" s="95" t="s">
        <v>39</v>
      </c>
      <c r="E3" s="95"/>
      <c r="F3" s="95" t="s">
        <v>14</v>
      </c>
      <c r="G3" s="95"/>
      <c r="H3" s="95" t="s">
        <v>40</v>
      </c>
      <c r="I3" s="95"/>
      <c r="J3" s="95" t="s">
        <v>15</v>
      </c>
      <c r="K3" s="95"/>
      <c r="L3" s="95" t="s">
        <v>16</v>
      </c>
      <c r="M3" s="95"/>
      <c r="N3" s="95" t="s">
        <v>71</v>
      </c>
      <c r="O3" s="95"/>
      <c r="P3" s="95" t="s">
        <v>46</v>
      </c>
      <c r="Q3" s="95"/>
      <c r="R3" s="95" t="s">
        <v>86</v>
      </c>
      <c r="S3" s="95"/>
      <c r="T3" s="95" t="s">
        <v>90</v>
      </c>
      <c r="U3" s="95"/>
      <c r="V3" s="95" t="s">
        <v>62</v>
      </c>
      <c r="W3" s="118"/>
      <c r="X3" s="112" t="s">
        <v>48</v>
      </c>
      <c r="Y3" s="95"/>
      <c r="Z3" s="98" t="s">
        <v>81</v>
      </c>
      <c r="AA3" s="99"/>
      <c r="AB3" s="95" t="s">
        <v>68</v>
      </c>
      <c r="AC3" s="95"/>
      <c r="AD3" s="53" t="s">
        <v>72</v>
      </c>
      <c r="AE3" s="47" t="s">
        <v>70</v>
      </c>
      <c r="AF3" s="49"/>
    </row>
    <row r="4" spans="1:32" s="4" customFormat="1" x14ac:dyDescent="0.25">
      <c r="A4" s="115">
        <v>310</v>
      </c>
      <c r="B4" s="116"/>
      <c r="C4" s="59">
        <v>41</v>
      </c>
      <c r="D4" s="123">
        <f>(POWER(C4,0.75)*(IF(X4=0,(A4-30),A4)))-IF(Z4=0,0,(Z4*556))-(X4*675)-AE4</f>
        <v>4536.7612400041662</v>
      </c>
      <c r="E4" s="123"/>
      <c r="F4" s="96">
        <f>D4/(C28+D28)</f>
        <v>5.0408458222268511</v>
      </c>
      <c r="G4" s="96"/>
      <c r="H4" s="96">
        <f>D4/(C29+D29)</f>
        <v>15.122537466680553</v>
      </c>
      <c r="I4" s="96"/>
      <c r="J4" s="96">
        <f>D4/(C33+D33)</f>
        <v>168.02819407422837</v>
      </c>
      <c r="K4" s="96"/>
      <c r="L4" s="96">
        <f>D4/(C32+D32)</f>
        <v>57.427357468407166</v>
      </c>
      <c r="M4" s="96"/>
      <c r="N4" s="96">
        <f>D4/(C31+C32)</f>
        <v>22.459214059426564</v>
      </c>
      <c r="O4" s="96"/>
      <c r="P4" s="96">
        <f>D4/(C30+D30)</f>
        <v>20.528331402733784</v>
      </c>
      <c r="Q4" s="96"/>
      <c r="R4" s="96">
        <f>D4/(C35+D35)</f>
        <v>23.5675908571645</v>
      </c>
      <c r="S4" s="96"/>
      <c r="T4" s="96">
        <f>D4/(C36+D36)</f>
        <v>27.495522666691915</v>
      </c>
      <c r="U4" s="96"/>
      <c r="V4" s="96">
        <f>D4/(C34+D34)</f>
        <v>15.122537466680553</v>
      </c>
      <c r="W4" s="119"/>
      <c r="X4" s="115">
        <v>0</v>
      </c>
      <c r="Y4" s="116"/>
      <c r="Z4" s="100">
        <v>0</v>
      </c>
      <c r="AA4" s="101"/>
      <c r="AB4" s="48">
        <f>POWER(C4,0.75)*30</f>
        <v>486.08156142901782</v>
      </c>
      <c r="AC4" s="52" t="s">
        <v>69</v>
      </c>
      <c r="AD4" s="60">
        <v>0</v>
      </c>
      <c r="AE4" s="54">
        <f>IF(AD4=0,0,(AD4-AB4))</f>
        <v>0</v>
      </c>
    </row>
    <row r="5" spans="1:32" s="4" customFormat="1" x14ac:dyDescent="0.25">
      <c r="A5" s="120" t="s">
        <v>17</v>
      </c>
      <c r="B5" s="121"/>
      <c r="C5" s="121"/>
      <c r="D5" s="121"/>
      <c r="E5" s="121"/>
      <c r="F5" s="97">
        <f>(F4/120)*F41</f>
        <v>1.7642960377793979</v>
      </c>
      <c r="G5" s="97"/>
      <c r="H5" s="97">
        <f>(H4/960)*H41</f>
        <v>1.123636039060754</v>
      </c>
      <c r="I5" s="97"/>
      <c r="J5" s="97">
        <f>(J4/60)*J41</f>
        <v>55.449304044495356</v>
      </c>
      <c r="K5" s="97"/>
      <c r="L5" s="97">
        <f>(L4/60)*L41</f>
        <v>26.416584435467296</v>
      </c>
      <c r="M5" s="97"/>
      <c r="N5" s="97">
        <f>(N4/480)*N41</f>
        <v>1.3976181749063989</v>
      </c>
      <c r="O5" s="97"/>
      <c r="P5" s="97">
        <f>(P4/473)*P41</f>
        <v>1.7338410983915744</v>
      </c>
      <c r="Q5" s="97"/>
      <c r="R5" s="97">
        <f>(R4/(473*4))*R41</f>
        <v>0.59790928178852853</v>
      </c>
      <c r="S5" s="97"/>
      <c r="T5" s="97">
        <f>(T4/(473*4))*T41</f>
        <v>0.52317062156496241</v>
      </c>
      <c r="U5" s="97"/>
      <c r="V5" s="97">
        <f>(V4/150)*H45</f>
        <v>1.0081691644453703</v>
      </c>
      <c r="W5" s="105"/>
      <c r="X5" s="117">
        <f>((3*X4)/440)*V41</f>
        <v>0</v>
      </c>
      <c r="Y5" s="103"/>
      <c r="Z5" s="61"/>
      <c r="AA5" s="61"/>
      <c r="AB5" s="103"/>
      <c r="AC5" s="103"/>
      <c r="AD5" s="104"/>
      <c r="AE5" s="105"/>
    </row>
    <row r="6" spans="1:32" s="4" customFormat="1" x14ac:dyDescent="0.25">
      <c r="A6" s="136" t="s">
        <v>19</v>
      </c>
      <c r="B6" s="137"/>
      <c r="C6" s="137"/>
      <c r="D6" s="137"/>
      <c r="E6" s="137"/>
      <c r="F6" s="5">
        <f>(F4*C28)/C4</f>
        <v>66.391627902499991</v>
      </c>
      <c r="G6" s="6" t="s">
        <v>20</v>
      </c>
      <c r="H6" s="5">
        <f>H4*(C29)/C4</f>
        <v>66.391627902499991</v>
      </c>
      <c r="I6" s="6" t="s">
        <v>20</v>
      </c>
      <c r="J6" s="5">
        <f>(J4*C33)/C4</f>
        <v>65.571978175308629</v>
      </c>
      <c r="K6" s="6" t="s">
        <v>20</v>
      </c>
      <c r="L6" s="5">
        <f>(L4*C32)/C4</f>
        <v>65.831361000369199</v>
      </c>
      <c r="M6" s="6" t="s">
        <v>20</v>
      </c>
      <c r="N6" s="5">
        <f>(N4*C31)/C4</f>
        <v>84.90678485880774</v>
      </c>
      <c r="O6" s="6" t="s">
        <v>20</v>
      </c>
      <c r="P6" s="5">
        <f>(P4*C30)/C4</f>
        <v>69.095359355542982</v>
      </c>
      <c r="Q6" s="6" t="s">
        <v>20</v>
      </c>
      <c r="R6" s="5">
        <f>(R4*C35)/C4</f>
        <v>47.422591358928571</v>
      </c>
      <c r="S6" s="6" t="s">
        <v>20</v>
      </c>
      <c r="T6" s="5">
        <f>(T4*C36)/C4</f>
        <v>36.884237723611108</v>
      </c>
      <c r="U6" s="6" t="s">
        <v>20</v>
      </c>
      <c r="V6" s="5">
        <f>(V4*C34)/C4</f>
        <v>66.391627902499991</v>
      </c>
      <c r="W6" s="55" t="s">
        <v>42</v>
      </c>
      <c r="X6" s="56">
        <f>(X4*C38)/C4</f>
        <v>0</v>
      </c>
      <c r="Y6" s="27" t="s">
        <v>42</v>
      </c>
      <c r="Z6" s="72">
        <f>(Z4*C37)/C4</f>
        <v>0</v>
      </c>
      <c r="AA6" s="27" t="s">
        <v>42</v>
      </c>
      <c r="AB6" s="106"/>
      <c r="AC6" s="106"/>
      <c r="AD6" s="107"/>
      <c r="AE6" s="108"/>
    </row>
    <row r="7" spans="1:32" s="4" customFormat="1" x14ac:dyDescent="0.25">
      <c r="A7" s="136" t="s">
        <v>21</v>
      </c>
      <c r="B7" s="137"/>
      <c r="C7" s="137"/>
      <c r="D7" s="137"/>
      <c r="E7" s="137"/>
      <c r="F7" s="5">
        <f>(F4*D28)/C4</f>
        <v>44.261085268333332</v>
      </c>
      <c r="G7" s="6" t="s">
        <v>20</v>
      </c>
      <c r="H7" s="5">
        <f>H4*(D29)/C4</f>
        <v>44.261085268333332</v>
      </c>
      <c r="I7" s="6" t="s">
        <v>20</v>
      </c>
      <c r="J7" s="5">
        <f>(J4*D33)/C4</f>
        <v>45.080734995524686</v>
      </c>
      <c r="K7" s="6" t="s">
        <v>20</v>
      </c>
      <c r="L7" s="5">
        <f>(L4*D32)/C4</f>
        <v>44.821352170464131</v>
      </c>
      <c r="M7" s="6" t="s">
        <v>20</v>
      </c>
      <c r="N7" s="5">
        <f>(N4*D31)/C4</f>
        <v>57.517499420482672</v>
      </c>
      <c r="O7" s="6" t="s">
        <v>20</v>
      </c>
      <c r="P7" s="5">
        <f>(P4*D30)/C4</f>
        <v>41.557353815290341</v>
      </c>
      <c r="Q7" s="6" t="s">
        <v>20</v>
      </c>
      <c r="R7" s="5">
        <f>(R4*D35)/C4</f>
        <v>63.230121811904752</v>
      </c>
      <c r="S7" s="6" t="s">
        <v>20</v>
      </c>
      <c r="T7" s="5">
        <f>(T4*D36)/C4</f>
        <v>73.768475447222215</v>
      </c>
      <c r="U7" s="6" t="s">
        <v>20</v>
      </c>
      <c r="V7" s="5">
        <f>(V4*D34)/C4</f>
        <v>44.261085268333332</v>
      </c>
      <c r="W7" s="55" t="s">
        <v>42</v>
      </c>
      <c r="X7" s="56">
        <f>(X4*D38)/C4</f>
        <v>0</v>
      </c>
      <c r="Y7" s="27" t="s">
        <v>42</v>
      </c>
      <c r="Z7" s="72">
        <f>(Z4*D37)/C4</f>
        <v>0</v>
      </c>
      <c r="AA7" s="27" t="s">
        <v>42</v>
      </c>
      <c r="AB7" s="106"/>
      <c r="AC7" s="106"/>
      <c r="AD7" s="107"/>
      <c r="AE7" s="108"/>
    </row>
    <row r="8" spans="1:32" s="4" customFormat="1" x14ac:dyDescent="0.25">
      <c r="A8" s="136" t="s">
        <v>66</v>
      </c>
      <c r="B8" s="137"/>
      <c r="C8" s="137"/>
      <c r="D8" s="137"/>
      <c r="E8" s="137"/>
      <c r="F8" s="5">
        <f>F4*F28</f>
        <v>277.24652022247682</v>
      </c>
      <c r="G8" s="6" t="s">
        <v>67</v>
      </c>
      <c r="H8" s="5">
        <f>H4*F29</f>
        <v>75.612687333402761</v>
      </c>
      <c r="I8" s="6" t="s">
        <v>67</v>
      </c>
      <c r="J8" s="5">
        <f>J4*F33</f>
        <v>1680.2819407422837</v>
      </c>
      <c r="K8" s="6" t="s">
        <v>67</v>
      </c>
      <c r="L8" s="5">
        <f>L4*F32</f>
        <v>574.27357468407172</v>
      </c>
      <c r="M8" s="6" t="s">
        <v>67</v>
      </c>
      <c r="N8" s="5"/>
      <c r="O8" s="6"/>
      <c r="P8" s="5"/>
      <c r="Q8" s="6"/>
      <c r="R8" s="5"/>
      <c r="S8" s="6"/>
      <c r="T8" s="5"/>
      <c r="U8" s="6"/>
      <c r="V8" s="5"/>
      <c r="W8" s="55"/>
      <c r="X8" s="56"/>
      <c r="Y8" s="27"/>
      <c r="Z8" s="27"/>
      <c r="AA8" s="27"/>
      <c r="AB8" s="106"/>
      <c r="AC8" s="106"/>
      <c r="AD8" s="107"/>
      <c r="AE8" s="108"/>
    </row>
    <row r="9" spans="1:32" s="4" customFormat="1" ht="15.75" thickBot="1" x14ac:dyDescent="0.3">
      <c r="A9" s="138" t="s">
        <v>64</v>
      </c>
      <c r="B9" s="139"/>
      <c r="C9" s="139"/>
      <c r="D9" s="139"/>
      <c r="E9" s="139"/>
      <c r="F9" s="7">
        <f>(F4*G28)</f>
        <v>90.735224800083316</v>
      </c>
      <c r="G9" s="8" t="s">
        <v>64</v>
      </c>
      <c r="H9" s="7">
        <f>H4*G29</f>
        <v>125.51706097344861</v>
      </c>
      <c r="I9" s="8" t="s">
        <v>64</v>
      </c>
      <c r="J9" s="7">
        <f>G33*J4</f>
        <v>0</v>
      </c>
      <c r="K9" s="8" t="s">
        <v>64</v>
      </c>
      <c r="L9" s="7">
        <f>G32*L4</f>
        <v>0</v>
      </c>
      <c r="M9" s="8" t="s">
        <v>64</v>
      </c>
      <c r="N9" s="7">
        <f>G31*N4</f>
        <v>0</v>
      </c>
      <c r="O9" s="8" t="s">
        <v>64</v>
      </c>
      <c r="P9" s="7">
        <f>G30*P4</f>
        <v>0</v>
      </c>
      <c r="Q9" s="8" t="s">
        <v>64</v>
      </c>
      <c r="R9" s="7">
        <f>G35*R4</f>
        <v>212.10831771448051</v>
      </c>
      <c r="S9" s="8" t="s">
        <v>64</v>
      </c>
      <c r="T9" s="7">
        <f>G36*T4</f>
        <v>247.45970400022725</v>
      </c>
      <c r="U9" s="8" t="s">
        <v>64</v>
      </c>
      <c r="V9" s="7">
        <f>G34*V4</f>
        <v>0</v>
      </c>
      <c r="W9" s="8" t="s">
        <v>64</v>
      </c>
      <c r="X9" s="57">
        <f>G38*X4</f>
        <v>0</v>
      </c>
      <c r="Y9" s="8" t="s">
        <v>65</v>
      </c>
      <c r="Z9" s="8"/>
      <c r="AA9" s="8"/>
      <c r="AB9" s="109"/>
      <c r="AC9" s="109"/>
      <c r="AD9" s="110"/>
      <c r="AE9" s="111"/>
    </row>
    <row r="10" spans="1:32" s="33" customFormat="1" ht="14.25" x14ac:dyDescent="0.2">
      <c r="A10" s="79" t="s">
        <v>55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63"/>
      <c r="AA10" s="63"/>
    </row>
    <row r="11" spans="1:32" s="29" customFormat="1" ht="12" x14ac:dyDescent="0.2">
      <c r="A11" s="79" t="s">
        <v>53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63"/>
      <c r="AA11" s="63"/>
    </row>
    <row r="12" spans="1:32" s="29" customFormat="1" ht="12" x14ac:dyDescent="0.2">
      <c r="A12" s="79" t="s">
        <v>91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3"/>
      <c r="AA12" s="73"/>
    </row>
    <row r="13" spans="1:32" ht="15.75" thickBot="1" x14ac:dyDescent="0.3"/>
    <row r="14" spans="1:32" s="1" customFormat="1" ht="18.75" x14ac:dyDescent="0.3">
      <c r="A14" s="133" t="s">
        <v>54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5"/>
    </row>
    <row r="15" spans="1:32" s="2" customFormat="1" ht="18" x14ac:dyDescent="0.25">
      <c r="A15" s="113" t="s">
        <v>0</v>
      </c>
      <c r="B15" s="114"/>
      <c r="C15" s="114"/>
      <c r="D15" s="114" t="s">
        <v>1</v>
      </c>
      <c r="E15" s="114"/>
      <c r="F15" s="114" t="s">
        <v>2</v>
      </c>
      <c r="G15" s="114"/>
      <c r="H15" s="114"/>
      <c r="I15" s="114"/>
      <c r="J15" s="114"/>
      <c r="K15" s="122"/>
    </row>
    <row r="16" spans="1:32" x14ac:dyDescent="0.25">
      <c r="A16" s="126" t="s">
        <v>3</v>
      </c>
      <c r="B16" s="127"/>
      <c r="C16" s="127"/>
      <c r="D16" s="95">
        <v>120</v>
      </c>
      <c r="E16" s="95"/>
      <c r="F16" s="98">
        <v>675</v>
      </c>
      <c r="G16" s="124"/>
      <c r="H16" s="124"/>
      <c r="I16" s="124"/>
      <c r="J16" s="124"/>
      <c r="K16" s="125"/>
    </row>
    <row r="17" spans="1:11" x14ac:dyDescent="0.25">
      <c r="A17" s="126" t="s">
        <v>4</v>
      </c>
      <c r="B17" s="127"/>
      <c r="C17" s="127"/>
      <c r="D17" s="95">
        <v>140</v>
      </c>
      <c r="E17" s="95"/>
      <c r="F17" s="98">
        <v>790</v>
      </c>
      <c r="G17" s="124"/>
      <c r="H17" s="124"/>
      <c r="I17" s="124"/>
      <c r="J17" s="124"/>
      <c r="K17" s="125"/>
    </row>
    <row r="18" spans="1:11" x14ac:dyDescent="0.25">
      <c r="A18" s="126" t="s">
        <v>5</v>
      </c>
      <c r="B18" s="127"/>
      <c r="C18" s="127"/>
      <c r="D18" s="95">
        <v>115</v>
      </c>
      <c r="E18" s="95"/>
      <c r="F18" s="98">
        <v>645</v>
      </c>
      <c r="G18" s="124"/>
      <c r="H18" s="124"/>
      <c r="I18" s="124"/>
      <c r="J18" s="124"/>
      <c r="K18" s="125"/>
    </row>
    <row r="19" spans="1:11" x14ac:dyDescent="0.25">
      <c r="A19" s="126" t="s">
        <v>6</v>
      </c>
      <c r="B19" s="127"/>
      <c r="C19" s="127"/>
      <c r="D19" s="95">
        <v>310</v>
      </c>
      <c r="E19" s="95"/>
      <c r="F19" s="98">
        <v>1745</v>
      </c>
      <c r="G19" s="124"/>
      <c r="H19" s="124"/>
      <c r="I19" s="124"/>
      <c r="J19" s="124"/>
      <c r="K19" s="125"/>
    </row>
    <row r="20" spans="1:11" x14ac:dyDescent="0.25">
      <c r="A20" s="126" t="s">
        <v>7</v>
      </c>
      <c r="B20" s="127"/>
      <c r="C20" s="127"/>
      <c r="D20" s="95">
        <v>125</v>
      </c>
      <c r="E20" s="95"/>
      <c r="F20" s="98">
        <v>700</v>
      </c>
      <c r="G20" s="124"/>
      <c r="H20" s="124"/>
      <c r="I20" s="124"/>
      <c r="J20" s="124"/>
      <c r="K20" s="125"/>
    </row>
    <row r="21" spans="1:11" x14ac:dyDescent="0.25">
      <c r="A21" s="160" t="s">
        <v>8</v>
      </c>
      <c r="B21" s="161"/>
      <c r="C21" s="161"/>
      <c r="D21" s="155">
        <v>30</v>
      </c>
      <c r="E21" s="155"/>
      <c r="F21" s="144">
        <v>170</v>
      </c>
      <c r="G21" s="145"/>
      <c r="H21" s="145"/>
      <c r="I21" s="145"/>
      <c r="J21" s="145"/>
      <c r="K21" s="146"/>
    </row>
    <row r="22" spans="1:11" x14ac:dyDescent="0.25">
      <c r="A22" s="160" t="s">
        <v>9</v>
      </c>
      <c r="B22" s="161"/>
      <c r="C22" s="161"/>
      <c r="D22" s="155">
        <v>370</v>
      </c>
      <c r="E22" s="155"/>
      <c r="F22" s="144">
        <v>2080</v>
      </c>
      <c r="G22" s="145"/>
      <c r="H22" s="145"/>
      <c r="I22" s="145"/>
      <c r="J22" s="145"/>
      <c r="K22" s="146"/>
    </row>
    <row r="23" spans="1:11" x14ac:dyDescent="0.25">
      <c r="A23" s="162"/>
      <c r="B23" s="145"/>
      <c r="C23" s="163"/>
      <c r="D23" s="155" t="s">
        <v>10</v>
      </c>
      <c r="E23" s="155"/>
      <c r="F23" s="145"/>
      <c r="G23" s="145"/>
      <c r="H23" s="145"/>
      <c r="I23" s="145"/>
      <c r="J23" s="145"/>
      <c r="K23" s="146"/>
    </row>
    <row r="24" spans="1:11" ht="15.75" thickBot="1" x14ac:dyDescent="0.3">
      <c r="A24" s="128" t="s">
        <v>11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30"/>
    </row>
    <row r="25" spans="1:11" s="32" customFormat="1" ht="15.75" thickBo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s="1" customFormat="1" ht="18.75" x14ac:dyDescent="0.3">
      <c r="A26" s="156" t="s">
        <v>56</v>
      </c>
      <c r="B26" s="157"/>
      <c r="C26" s="157"/>
      <c r="D26" s="157"/>
      <c r="E26" s="157"/>
      <c r="F26" s="157"/>
      <c r="G26" s="158"/>
    </row>
    <row r="27" spans="1:11" s="4" customFormat="1" x14ac:dyDescent="0.25">
      <c r="A27" s="140"/>
      <c r="B27" s="141"/>
      <c r="C27" s="77" t="s">
        <v>32</v>
      </c>
      <c r="D27" s="77" t="s">
        <v>33</v>
      </c>
      <c r="E27" s="77" t="s">
        <v>34</v>
      </c>
      <c r="F27" s="77" t="s">
        <v>35</v>
      </c>
      <c r="G27" s="28" t="s">
        <v>64</v>
      </c>
    </row>
    <row r="28" spans="1:11" x14ac:dyDescent="0.25">
      <c r="A28" s="142" t="s">
        <v>36</v>
      </c>
      <c r="B28" s="143"/>
      <c r="C28" s="13">
        <v>540</v>
      </c>
      <c r="D28" s="13">
        <v>360</v>
      </c>
      <c r="E28" s="14">
        <f t="shared" ref="E28:E38" si="0">C28/D28</f>
        <v>1.5</v>
      </c>
      <c r="F28" s="37">
        <v>55</v>
      </c>
      <c r="G28" s="41">
        <v>18</v>
      </c>
    </row>
    <row r="29" spans="1:11" x14ac:dyDescent="0.25">
      <c r="A29" s="82" t="s">
        <v>51</v>
      </c>
      <c r="B29" s="83"/>
      <c r="C29" s="15">
        <v>180</v>
      </c>
      <c r="D29" s="15">
        <v>120</v>
      </c>
      <c r="E29" s="16">
        <f t="shared" si="0"/>
        <v>1.5</v>
      </c>
      <c r="F29" s="38">
        <v>5</v>
      </c>
      <c r="G29" s="42">
        <v>8.3000000000000007</v>
      </c>
    </row>
    <row r="30" spans="1:11" x14ac:dyDescent="0.25">
      <c r="A30" s="82" t="s">
        <v>45</v>
      </c>
      <c r="B30" s="83"/>
      <c r="C30" s="15">
        <v>138</v>
      </c>
      <c r="D30" s="15">
        <v>83</v>
      </c>
      <c r="E30" s="26">
        <f t="shared" si="0"/>
        <v>1.6626506024096386</v>
      </c>
      <c r="F30" s="38"/>
      <c r="G30" s="42"/>
    </row>
    <row r="31" spans="1:11" x14ac:dyDescent="0.25">
      <c r="A31" s="82" t="s">
        <v>61</v>
      </c>
      <c r="B31" s="83"/>
      <c r="C31" s="15">
        <v>155</v>
      </c>
      <c r="D31" s="15">
        <v>105</v>
      </c>
      <c r="E31" s="26">
        <f t="shared" si="0"/>
        <v>1.4761904761904763</v>
      </c>
      <c r="F31" s="38"/>
      <c r="G31" s="42"/>
    </row>
    <row r="32" spans="1:11" x14ac:dyDescent="0.25">
      <c r="A32" s="131" t="s">
        <v>37</v>
      </c>
      <c r="B32" s="132"/>
      <c r="C32" s="17">
        <v>47</v>
      </c>
      <c r="D32" s="18">
        <v>32</v>
      </c>
      <c r="E32" s="19">
        <f t="shared" si="0"/>
        <v>1.46875</v>
      </c>
      <c r="F32" s="39">
        <v>10</v>
      </c>
      <c r="G32" s="43"/>
    </row>
    <row r="33" spans="1:27" x14ac:dyDescent="0.25">
      <c r="A33" s="131" t="s">
        <v>38</v>
      </c>
      <c r="B33" s="132"/>
      <c r="C33" s="17">
        <v>16</v>
      </c>
      <c r="D33" s="18">
        <v>11</v>
      </c>
      <c r="E33" s="19">
        <f t="shared" si="0"/>
        <v>1.4545454545454546</v>
      </c>
      <c r="F33" s="39">
        <v>10</v>
      </c>
      <c r="G33" s="43"/>
    </row>
    <row r="34" spans="1:27" s="4" customFormat="1" x14ac:dyDescent="0.25">
      <c r="A34" s="112" t="s">
        <v>62</v>
      </c>
      <c r="B34" s="95"/>
      <c r="C34" s="22">
        <v>180</v>
      </c>
      <c r="D34" s="22">
        <v>120</v>
      </c>
      <c r="E34" s="12">
        <f>C34/D34</f>
        <v>1.5</v>
      </c>
      <c r="F34" s="40" t="s">
        <v>60</v>
      </c>
      <c r="G34" s="44"/>
    </row>
    <row r="35" spans="1:27" s="4" customFormat="1" x14ac:dyDescent="0.25">
      <c r="A35" s="102" t="s">
        <v>82</v>
      </c>
      <c r="B35" s="99"/>
      <c r="C35" s="64">
        <v>82.5</v>
      </c>
      <c r="D35" s="64">
        <v>110</v>
      </c>
      <c r="E35" s="67">
        <f>C35/D35</f>
        <v>0.75</v>
      </c>
      <c r="F35" s="65"/>
      <c r="G35" s="66">
        <v>9</v>
      </c>
    </row>
    <row r="36" spans="1:27" s="4" customFormat="1" x14ac:dyDescent="0.25">
      <c r="A36" s="102" t="s">
        <v>88</v>
      </c>
      <c r="B36" s="99"/>
      <c r="C36" s="64">
        <v>55</v>
      </c>
      <c r="D36" s="64">
        <v>110</v>
      </c>
      <c r="E36" s="67">
        <f>C36/D36</f>
        <v>0.5</v>
      </c>
      <c r="F36" s="65"/>
      <c r="G36" s="66">
        <v>9</v>
      </c>
    </row>
    <row r="37" spans="1:27" s="4" customFormat="1" ht="15.75" thickBot="1" x14ac:dyDescent="0.3">
      <c r="A37" s="102" t="s">
        <v>80</v>
      </c>
      <c r="B37" s="99"/>
      <c r="C37" s="64">
        <v>244</v>
      </c>
      <c r="D37" s="64">
        <v>312</v>
      </c>
      <c r="E37" s="67">
        <f>C37/D37</f>
        <v>0.78205128205128205</v>
      </c>
      <c r="F37" s="65">
        <v>1490</v>
      </c>
      <c r="G37" s="66">
        <v>60</v>
      </c>
    </row>
    <row r="38" spans="1:27" ht="15.75" thickBot="1" x14ac:dyDescent="0.3">
      <c r="A38" s="150" t="s">
        <v>92</v>
      </c>
      <c r="B38" s="151"/>
      <c r="C38" s="23">
        <v>329</v>
      </c>
      <c r="D38" s="24">
        <v>346</v>
      </c>
      <c r="E38" s="25">
        <f t="shared" si="0"/>
        <v>0.95086705202312138</v>
      </c>
      <c r="F38" s="45"/>
      <c r="G38" s="46">
        <v>359</v>
      </c>
      <c r="H38" s="165" t="s">
        <v>65</v>
      </c>
    </row>
    <row r="39" spans="1:27" ht="15.75" thickBot="1" x14ac:dyDescent="0.3">
      <c r="A39" s="3"/>
    </row>
    <row r="40" spans="1:27" s="4" customFormat="1" x14ac:dyDescent="0.25">
      <c r="A40" s="90" t="s">
        <v>22</v>
      </c>
      <c r="B40" s="91"/>
      <c r="C40" s="9"/>
      <c r="D40" s="152" t="s">
        <v>57</v>
      </c>
      <c r="E40" s="84"/>
      <c r="F40" s="80" t="s">
        <v>23</v>
      </c>
      <c r="G40" s="80"/>
      <c r="H40" s="80" t="s">
        <v>24</v>
      </c>
      <c r="I40" s="80"/>
      <c r="J40" s="80" t="s">
        <v>25</v>
      </c>
      <c r="K40" s="80"/>
      <c r="L40" s="80" t="s">
        <v>26</v>
      </c>
      <c r="M40" s="80"/>
      <c r="N40" s="80" t="s">
        <v>59</v>
      </c>
      <c r="O40" s="80"/>
      <c r="P40" s="80" t="s">
        <v>44</v>
      </c>
      <c r="Q40" s="80"/>
      <c r="R40" s="80" t="s">
        <v>87</v>
      </c>
      <c r="S40" s="80"/>
      <c r="T40" s="80" t="s">
        <v>89</v>
      </c>
      <c r="U40" s="80"/>
      <c r="V40" s="84" t="s">
        <v>47</v>
      </c>
      <c r="W40" s="85"/>
      <c r="Z40" s="31"/>
      <c r="AA40" s="31"/>
    </row>
    <row r="41" spans="1:27" s="4" customFormat="1" x14ac:dyDescent="0.25">
      <c r="A41" s="21" t="s">
        <v>13</v>
      </c>
      <c r="B41" s="20" t="s">
        <v>18</v>
      </c>
      <c r="C41" s="9"/>
      <c r="D41" s="153" t="s">
        <v>27</v>
      </c>
      <c r="E41" s="154"/>
      <c r="F41" s="81">
        <v>42</v>
      </c>
      <c r="G41" s="81"/>
      <c r="H41" s="81">
        <v>71.33</v>
      </c>
      <c r="I41" s="81"/>
      <c r="J41" s="81">
        <v>19.8</v>
      </c>
      <c r="K41" s="81"/>
      <c r="L41" s="81">
        <v>27.6</v>
      </c>
      <c r="M41" s="81"/>
      <c r="N41" s="81">
        <v>29.87</v>
      </c>
      <c r="O41" s="81"/>
      <c r="P41" s="81">
        <v>39.950000000000003</v>
      </c>
      <c r="Q41" s="81"/>
      <c r="R41" s="81">
        <v>48</v>
      </c>
      <c r="S41" s="81"/>
      <c r="T41" s="81">
        <v>36</v>
      </c>
      <c r="U41" s="81"/>
      <c r="V41" s="86">
        <v>69.98</v>
      </c>
      <c r="W41" s="87"/>
      <c r="Z41" s="68"/>
      <c r="AA41" s="68"/>
    </row>
    <row r="42" spans="1:27" s="4" customFormat="1" ht="15.75" thickBot="1" x14ac:dyDescent="0.3">
      <c r="A42" s="34">
        <v>59</v>
      </c>
      <c r="B42" s="35">
        <f>A42/2.2</f>
        <v>26.818181818181817</v>
      </c>
      <c r="C42" s="9"/>
      <c r="D42" s="153" t="s">
        <v>28</v>
      </c>
      <c r="E42" s="154"/>
      <c r="F42" s="81" t="s">
        <v>29</v>
      </c>
      <c r="G42" s="81"/>
      <c r="H42" s="81" t="s">
        <v>30</v>
      </c>
      <c r="I42" s="81"/>
      <c r="J42" s="81" t="s">
        <v>31</v>
      </c>
      <c r="K42" s="81"/>
      <c r="L42" s="81" t="s">
        <v>31</v>
      </c>
      <c r="M42" s="81"/>
      <c r="N42" s="92" t="s">
        <v>63</v>
      </c>
      <c r="O42" s="93"/>
      <c r="P42" s="81" t="s">
        <v>58</v>
      </c>
      <c r="Q42" s="81"/>
      <c r="R42" s="81" t="s">
        <v>60</v>
      </c>
      <c r="S42" s="81"/>
      <c r="T42" s="81" t="s">
        <v>60</v>
      </c>
      <c r="U42" s="81"/>
      <c r="V42" s="88" t="s">
        <v>49</v>
      </c>
      <c r="W42" s="89"/>
      <c r="Z42" s="50"/>
      <c r="AA42" s="50"/>
    </row>
    <row r="43" spans="1:27" s="4" customFormat="1" ht="15.75" thickBot="1" x14ac:dyDescent="0.3">
      <c r="A43" s="50"/>
      <c r="B43" s="51"/>
      <c r="C43" s="9"/>
      <c r="D43" s="147" t="s">
        <v>85</v>
      </c>
      <c r="E43" s="148"/>
      <c r="F43" s="94"/>
      <c r="G43" s="94"/>
      <c r="H43" s="149">
        <v>33.799999999999997</v>
      </c>
      <c r="I43" s="149"/>
      <c r="J43" s="94"/>
      <c r="K43" s="94"/>
      <c r="L43" s="94"/>
      <c r="M43" s="94"/>
      <c r="N43" s="94">
        <v>16.95</v>
      </c>
      <c r="O43" s="94"/>
      <c r="P43" s="94"/>
      <c r="Q43" s="94"/>
      <c r="R43" s="94"/>
      <c r="S43" s="94"/>
      <c r="T43" s="94"/>
      <c r="U43" s="94"/>
      <c r="V43" s="94"/>
      <c r="W43" s="94"/>
      <c r="X43" s="69"/>
      <c r="Y43" s="69"/>
    </row>
    <row r="44" spans="1:27" s="4" customFormat="1" x14ac:dyDescent="0.25">
      <c r="A44" s="9"/>
      <c r="B44" s="9"/>
      <c r="C44" s="9"/>
      <c r="D44" s="152" t="s">
        <v>57</v>
      </c>
      <c r="E44" s="84"/>
      <c r="F44" s="80" t="s">
        <v>83</v>
      </c>
      <c r="G44" s="80"/>
      <c r="H44" s="84" t="s">
        <v>41</v>
      </c>
      <c r="I44" s="84"/>
      <c r="J44" s="80" t="s">
        <v>60</v>
      </c>
      <c r="K44" s="80"/>
      <c r="L44" s="80" t="s">
        <v>60</v>
      </c>
      <c r="M44" s="80"/>
      <c r="N44" s="74"/>
      <c r="O44" s="74"/>
      <c r="P44" s="74"/>
      <c r="Q44" s="74"/>
      <c r="R44" s="80" t="s">
        <v>60</v>
      </c>
      <c r="S44" s="80"/>
      <c r="T44" s="80" t="s">
        <v>60</v>
      </c>
      <c r="U44" s="80"/>
      <c r="V44" s="84" t="s">
        <v>60</v>
      </c>
      <c r="W44" s="84"/>
      <c r="X44" s="31"/>
      <c r="Y44" s="31"/>
    </row>
    <row r="45" spans="1:27" s="4" customFormat="1" x14ac:dyDescent="0.25">
      <c r="A45" s="9"/>
      <c r="B45" s="9"/>
      <c r="C45" s="9"/>
      <c r="D45" s="153" t="s">
        <v>27</v>
      </c>
      <c r="E45" s="154"/>
      <c r="F45" s="81">
        <v>7</v>
      </c>
      <c r="G45" s="81"/>
      <c r="H45" s="81">
        <v>10</v>
      </c>
      <c r="I45" s="81"/>
      <c r="J45" s="81" t="s">
        <v>60</v>
      </c>
      <c r="K45" s="81"/>
      <c r="L45" s="81" t="s">
        <v>60</v>
      </c>
      <c r="M45" s="81"/>
      <c r="N45" s="76"/>
      <c r="O45" s="76"/>
      <c r="P45" s="76"/>
      <c r="Q45" s="76"/>
      <c r="R45" s="81" t="s">
        <v>60</v>
      </c>
      <c r="S45" s="81"/>
      <c r="T45" s="81" t="s">
        <v>60</v>
      </c>
      <c r="U45" s="81"/>
      <c r="V45" s="81" t="s">
        <v>60</v>
      </c>
      <c r="W45" s="81"/>
      <c r="X45" s="70"/>
      <c r="Y45" s="70"/>
    </row>
    <row r="46" spans="1:27" s="4" customFormat="1" x14ac:dyDescent="0.25">
      <c r="A46" s="9"/>
      <c r="B46" s="9"/>
      <c r="C46" s="9"/>
      <c r="D46" s="153" t="s">
        <v>28</v>
      </c>
      <c r="E46" s="154"/>
      <c r="F46" s="92" t="s">
        <v>84</v>
      </c>
      <c r="G46" s="93"/>
      <c r="H46" s="88"/>
      <c r="I46" s="88"/>
      <c r="J46" s="92"/>
      <c r="K46" s="93"/>
      <c r="L46" s="92"/>
      <c r="M46" s="93"/>
      <c r="N46" s="36"/>
      <c r="O46" s="36"/>
      <c r="P46" s="36"/>
      <c r="Q46" s="36"/>
      <c r="R46" s="92" t="s">
        <v>60</v>
      </c>
      <c r="S46" s="93"/>
      <c r="T46" s="92" t="s">
        <v>60</v>
      </c>
      <c r="U46" s="93"/>
      <c r="V46" s="92"/>
      <c r="W46" s="93"/>
      <c r="X46" s="71"/>
      <c r="Y46" s="71"/>
    </row>
    <row r="47" spans="1:27" s="4" customFormat="1" ht="15.75" thickBot="1" x14ac:dyDescent="0.3">
      <c r="A47" s="9"/>
      <c r="B47" s="9"/>
      <c r="C47" s="9"/>
      <c r="D47" s="147" t="s">
        <v>85</v>
      </c>
      <c r="E47" s="148"/>
      <c r="F47" s="94">
        <f>Z4/16*F45</f>
        <v>0</v>
      </c>
      <c r="G47" s="94"/>
      <c r="H47" s="94"/>
      <c r="I47" s="94"/>
      <c r="J47" s="94" t="s">
        <v>60</v>
      </c>
      <c r="K47" s="94"/>
      <c r="L47" s="94" t="s">
        <v>60</v>
      </c>
      <c r="M47" s="94"/>
      <c r="N47" s="75"/>
      <c r="O47" s="75"/>
      <c r="P47" s="75"/>
      <c r="Q47" s="75"/>
      <c r="R47" s="94" t="s">
        <v>60</v>
      </c>
      <c r="S47" s="94"/>
      <c r="T47" s="94" t="s">
        <v>60</v>
      </c>
      <c r="U47" s="94"/>
      <c r="V47" s="164"/>
      <c r="W47" s="164"/>
      <c r="X47" s="50"/>
      <c r="Y47" s="50"/>
    </row>
    <row r="48" spans="1:27" s="4" customFormat="1" x14ac:dyDescent="0.25">
      <c r="A48" s="9"/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7" x14ac:dyDescent="0.25">
      <c r="A49" s="78" t="s">
        <v>50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62"/>
      <c r="AA49" s="62"/>
    </row>
    <row r="50" spans="1:27" x14ac:dyDescent="0.25">
      <c r="A50" s="78" t="s">
        <v>52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62"/>
      <c r="AA50" s="62"/>
    </row>
    <row r="51" spans="1:27" x14ac:dyDescent="0.25">
      <c r="A51" s="78" t="s">
        <v>78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62"/>
      <c r="AA51" s="62"/>
    </row>
    <row r="52" spans="1:27" x14ac:dyDescent="0.25">
      <c r="A52" s="58" t="s">
        <v>73</v>
      </c>
    </row>
    <row r="53" spans="1:27" x14ac:dyDescent="0.25">
      <c r="A53" s="58" t="s">
        <v>74</v>
      </c>
    </row>
    <row r="54" spans="1:27" x14ac:dyDescent="0.25">
      <c r="A54" s="58" t="s">
        <v>75</v>
      </c>
    </row>
    <row r="55" spans="1:27" x14ac:dyDescent="0.25">
      <c r="A55" s="58" t="s">
        <v>77</v>
      </c>
      <c r="C55" t="s">
        <v>79</v>
      </c>
    </row>
  </sheetData>
  <sheetProtection sheet="1" objects="1" scenarios="1"/>
  <mergeCells count="167">
    <mergeCell ref="T47:U47"/>
    <mergeCell ref="V43:W43"/>
    <mergeCell ref="T3:U3"/>
    <mergeCell ref="T4:U4"/>
    <mergeCell ref="T5:U5"/>
    <mergeCell ref="T40:U40"/>
    <mergeCell ref="T41:U41"/>
    <mergeCell ref="T42:U42"/>
    <mergeCell ref="T43:U43"/>
    <mergeCell ref="V47:W47"/>
    <mergeCell ref="A2:W2"/>
    <mergeCell ref="X2:AE2"/>
    <mergeCell ref="A51:Y51"/>
    <mergeCell ref="J44:K44"/>
    <mergeCell ref="N3:O3"/>
    <mergeCell ref="N4:O4"/>
    <mergeCell ref="N5:O5"/>
    <mergeCell ref="A7:E7"/>
    <mergeCell ref="A8:E8"/>
    <mergeCell ref="D47:E47"/>
    <mergeCell ref="F47:G47"/>
    <mergeCell ref="J47:K47"/>
    <mergeCell ref="L44:M44"/>
    <mergeCell ref="A22:C22"/>
    <mergeCell ref="A16:C16"/>
    <mergeCell ref="D16:E16"/>
    <mergeCell ref="F20:K20"/>
    <mergeCell ref="A21:C21"/>
    <mergeCell ref="A23:C23"/>
    <mergeCell ref="D23:E23"/>
    <mergeCell ref="F23:K23"/>
    <mergeCell ref="D17:E17"/>
    <mergeCell ref="F17:K17"/>
    <mergeCell ref="V44:W44"/>
    <mergeCell ref="D20:E20"/>
    <mergeCell ref="D22:E22"/>
    <mergeCell ref="F22:K22"/>
    <mergeCell ref="D41:E41"/>
    <mergeCell ref="F41:G41"/>
    <mergeCell ref="H41:I41"/>
    <mergeCell ref="D42:E42"/>
    <mergeCell ref="F42:G42"/>
    <mergeCell ref="H42:I42"/>
    <mergeCell ref="J42:K42"/>
    <mergeCell ref="D21:E21"/>
    <mergeCell ref="A26:G26"/>
    <mergeCell ref="A35:B35"/>
    <mergeCell ref="A36:B36"/>
    <mergeCell ref="H47:I47"/>
    <mergeCell ref="D46:E46"/>
    <mergeCell ref="F46:G46"/>
    <mergeCell ref="L47:M47"/>
    <mergeCell ref="N42:O42"/>
    <mergeCell ref="V46:W46"/>
    <mergeCell ref="J43:K43"/>
    <mergeCell ref="L46:M46"/>
    <mergeCell ref="N40:O40"/>
    <mergeCell ref="J46:K46"/>
    <mergeCell ref="R43:S43"/>
    <mergeCell ref="R44:S44"/>
    <mergeCell ref="R45:S45"/>
    <mergeCell ref="D45:E45"/>
    <mergeCell ref="F45:G45"/>
    <mergeCell ref="J45:K45"/>
    <mergeCell ref="L45:M45"/>
    <mergeCell ref="N41:O41"/>
    <mergeCell ref="V45:W45"/>
    <mergeCell ref="D44:E44"/>
    <mergeCell ref="T44:U44"/>
    <mergeCell ref="T45:U45"/>
    <mergeCell ref="P43:Q43"/>
    <mergeCell ref="T46:U46"/>
    <mergeCell ref="F44:G44"/>
    <mergeCell ref="D43:E43"/>
    <mergeCell ref="H43:I43"/>
    <mergeCell ref="F43:G43"/>
    <mergeCell ref="H40:I40"/>
    <mergeCell ref="J40:K40"/>
    <mergeCell ref="A38:B38"/>
    <mergeCell ref="D40:E40"/>
    <mergeCell ref="F40:G40"/>
    <mergeCell ref="A19:C19"/>
    <mergeCell ref="A17:C17"/>
    <mergeCell ref="D19:E19"/>
    <mergeCell ref="F19:K19"/>
    <mergeCell ref="A18:C18"/>
    <mergeCell ref="L40:M40"/>
    <mergeCell ref="N43:O43"/>
    <mergeCell ref="L43:M43"/>
    <mergeCell ref="A3:B3"/>
    <mergeCell ref="L4:M4"/>
    <mergeCell ref="A4:B4"/>
    <mergeCell ref="A34:B34"/>
    <mergeCell ref="A31:B31"/>
    <mergeCell ref="A24:K24"/>
    <mergeCell ref="A32:B32"/>
    <mergeCell ref="A14:K14"/>
    <mergeCell ref="A6:E6"/>
    <mergeCell ref="A9:E9"/>
    <mergeCell ref="A27:B27"/>
    <mergeCell ref="A28:B28"/>
    <mergeCell ref="A20:C20"/>
    <mergeCell ref="A33:B33"/>
    <mergeCell ref="A29:B29"/>
    <mergeCell ref="F21:K21"/>
    <mergeCell ref="H5:I5"/>
    <mergeCell ref="J5:K5"/>
    <mergeCell ref="A5:E5"/>
    <mergeCell ref="D15:E15"/>
    <mergeCell ref="F15:K15"/>
    <mergeCell ref="D18:E18"/>
    <mergeCell ref="L3:M3"/>
    <mergeCell ref="L5:M5"/>
    <mergeCell ref="D4:E4"/>
    <mergeCell ref="F4:G4"/>
    <mergeCell ref="H4:I4"/>
    <mergeCell ref="J4:K4"/>
    <mergeCell ref="F16:K16"/>
    <mergeCell ref="F18:K18"/>
    <mergeCell ref="P3:Q3"/>
    <mergeCell ref="P4:Q4"/>
    <mergeCell ref="P5:Q5"/>
    <mergeCell ref="Z3:AA3"/>
    <mergeCell ref="Z4:AA4"/>
    <mergeCell ref="A37:B37"/>
    <mergeCell ref="AB3:AC3"/>
    <mergeCell ref="AB5:AE5"/>
    <mergeCell ref="AB6:AE9"/>
    <mergeCell ref="R3:S3"/>
    <mergeCell ref="R4:S4"/>
    <mergeCell ref="R5:S5"/>
    <mergeCell ref="X3:Y3"/>
    <mergeCell ref="A15:C15"/>
    <mergeCell ref="X4:Y4"/>
    <mergeCell ref="X5:Y5"/>
    <mergeCell ref="V3:W3"/>
    <mergeCell ref="V4:W4"/>
    <mergeCell ref="V5:W5"/>
    <mergeCell ref="F5:G5"/>
    <mergeCell ref="D3:E3"/>
    <mergeCell ref="F3:G3"/>
    <mergeCell ref="H3:I3"/>
    <mergeCell ref="J3:K3"/>
    <mergeCell ref="A49:Y49"/>
    <mergeCell ref="A50:Y50"/>
    <mergeCell ref="A11:Y11"/>
    <mergeCell ref="A10:Y10"/>
    <mergeCell ref="P40:Q40"/>
    <mergeCell ref="P41:Q41"/>
    <mergeCell ref="P42:Q42"/>
    <mergeCell ref="A30:B30"/>
    <mergeCell ref="V40:W40"/>
    <mergeCell ref="V41:W41"/>
    <mergeCell ref="V42:W42"/>
    <mergeCell ref="H44:I44"/>
    <mergeCell ref="H45:I45"/>
    <mergeCell ref="J41:K41"/>
    <mergeCell ref="L41:M41"/>
    <mergeCell ref="H46:I46"/>
    <mergeCell ref="L42:M42"/>
    <mergeCell ref="A40:B40"/>
    <mergeCell ref="R46:S46"/>
    <mergeCell ref="R47:S47"/>
    <mergeCell ref="A12:Y12"/>
    <mergeCell ref="R40:S40"/>
    <mergeCell ref="R41:S41"/>
    <mergeCell ref="R42:S42"/>
  </mergeCells>
  <hyperlinks>
    <hyperlink ref="A54" r:id="rId1"/>
    <hyperlink ref="A53" r:id="rId2"/>
    <hyperlink ref="A52" r:id="rId3"/>
    <hyperlink ref="A55" r:id="rId4"/>
  </hyperlinks>
  <pageMargins left="0.25" right="0.25" top="0.75" bottom="0.75" header="0.3" footer="0.3"/>
  <pageSetup scale="46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Stein</dc:creator>
  <cp:lastModifiedBy>Dr Stein</cp:lastModifiedBy>
  <cp:lastPrinted>2012-04-16T17:15:26Z</cp:lastPrinted>
  <dcterms:created xsi:type="dcterms:W3CDTF">2012-01-26T13:55:46Z</dcterms:created>
  <dcterms:modified xsi:type="dcterms:W3CDTF">2014-12-30T17:09:41Z</dcterms:modified>
</cp:coreProperties>
</file>